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620" activeTab="1"/>
  </bookViews>
  <sheets>
    <sheet name="秩父（上下新旧）" sheetId="1" r:id="rId1"/>
    <sheet name="秩父（下水新旧）" sheetId="2" r:id="rId2"/>
    <sheet name="秩父（R8.11現在）" sheetId="3" r:id="rId3"/>
  </sheets>
  <definedNames>
    <definedName name="_xlnm.Print_Area" localSheetId="0">'秩父（上下新旧）'!$A$1:$G$32</definedName>
    <definedName name="_xlnm.Print_Area" localSheetId="1">'秩父（下水新旧）'!$A$1:$G$30</definedName>
    <definedName name="_xlnm.Print_Area" localSheetId="2">'秩父（R8.11現在）'!$A$1:$G$26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<sst xmlns="http://schemas.openxmlformats.org/spreadsheetml/2006/main" xmlns:r="http://schemas.openxmlformats.org/officeDocument/2006/relationships" count="34" uniqueCount="34">
  <si>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　水道料金</t>
    <rPh sb="1" eb="3">
      <t>スイドウ</t>
    </rPh>
    <rPh sb="3" eb="4">
      <t>リョウ</t>
    </rPh>
    <rPh sb="4" eb="5">
      <t>キン</t>
    </rPh>
    <phoneticPr fontId="17"/>
  </si>
  <si>
    <t>下水道料金</t>
    <rPh sb="0" eb="3">
      <t>ゲスイドウ</t>
    </rPh>
    <rPh sb="3" eb="5">
      <t>リョウキン</t>
    </rPh>
    <phoneticPr fontId="17"/>
  </si>
  <si>
    <t>基本料金</t>
    <rPh sb="0" eb="2">
      <t>キホン</t>
    </rPh>
    <rPh sb="2" eb="4">
      <t>リョウキン</t>
    </rPh>
    <phoneticPr fontId="17"/>
  </si>
  <si>
    <t>・水道料金を計算してみましょう</t>
    <rPh sb="1" eb="3">
      <t>スイドウ</t>
    </rPh>
    <rPh sb="3" eb="5">
      <t>リョウキン</t>
    </rPh>
    <rPh sb="6" eb="8">
      <t>ケイサン</t>
    </rPh>
    <phoneticPr fontId="17"/>
  </si>
  <si>
    <t>・上下水道料金合計</t>
    <rPh sb="1" eb="2">
      <t>ジョウ</t>
    </rPh>
    <rPh sb="2" eb="3">
      <t>シタ</t>
    </rPh>
    <rPh sb="3" eb="5">
      <t>スイドウ</t>
    </rPh>
    <rPh sb="5" eb="7">
      <t>リョウキン</t>
    </rPh>
    <rPh sb="7" eb="9">
      <t>ゴウケイ</t>
    </rPh>
    <phoneticPr fontId="17"/>
  </si>
  <si>
    <t>①あなたが使用しているメーター口径は？</t>
    <rPh sb="5" eb="7">
      <t>シヨウ</t>
    </rPh>
    <rPh sb="15" eb="17">
      <t>コウケイ</t>
    </rPh>
    <phoneticPr fontId="17"/>
  </si>
  <si>
    <t>②あなたが使用した（する）水量は？</t>
    <rPh sb="5" eb="7">
      <t>シヨウ</t>
    </rPh>
    <rPh sb="13" eb="15">
      <t>スイリョウ</t>
    </rPh>
    <phoneticPr fontId="17"/>
  </si>
  <si>
    <t>水量料金</t>
    <rPh sb="0" eb="2">
      <t>スイリョウ</t>
    </rPh>
    <rPh sb="2" eb="4">
      <t>リョウキン</t>
    </rPh>
    <phoneticPr fontId="17"/>
  </si>
  <si>
    <t>消費税</t>
    <rPh sb="0" eb="3">
      <t>ショウヒゼイ</t>
    </rPh>
    <phoneticPr fontId="17"/>
  </si>
  <si>
    <t>※R8.11.1改定</t>
    <rPh sb="8" eb="10">
      <t>かいてい</t>
    </rPh>
    <phoneticPr fontId="1" type="Hiragana"/>
  </si>
  <si>
    <t>秩父市上下水道料金の新旧料金計算シート（２か月分）</t>
    <rPh sb="22" eb="23">
      <t>ゲツ</t>
    </rPh>
    <rPh sb="23" eb="24">
      <t>ブン</t>
    </rPh>
    <phoneticPr fontId="17"/>
  </si>
  <si>
    <t>合計</t>
    <rPh sb="0" eb="2">
      <t>ゴウケイ</t>
    </rPh>
    <phoneticPr fontId="17"/>
  </si>
  <si>
    <t>③下水道使用料も計算する？</t>
  </si>
  <si>
    <t>旧　水道料金</t>
    <rPh sb="0" eb="1">
      <t>キュウ</t>
    </rPh>
    <rPh sb="2" eb="4">
      <t>スイドウ</t>
    </rPh>
    <rPh sb="4" eb="6">
      <t>リョウキン</t>
    </rPh>
    <phoneticPr fontId="17"/>
  </si>
  <si>
    <t>差額</t>
    <rPh sb="0" eb="2">
      <t>さがく</t>
    </rPh>
    <phoneticPr fontId="1" type="Hiragana"/>
  </si>
  <si>
    <t>差額</t>
    <rPh sb="0" eb="2">
      <t>サガク</t>
    </rPh>
    <phoneticPr fontId="17"/>
  </si>
  <si>
    <t>旧　料　金</t>
    <rPh sb="0" eb="1">
      <t>キュウ</t>
    </rPh>
    <rPh sb="2" eb="3">
      <t>リョウ</t>
    </rPh>
    <rPh sb="4" eb="5">
      <t>キン</t>
    </rPh>
    <phoneticPr fontId="17"/>
  </si>
  <si>
    <t>旧　下水道料金</t>
    <rPh sb="0" eb="1">
      <t>キュウ</t>
    </rPh>
    <rPh sb="2" eb="5">
      <t>ゲスイドウ</t>
    </rPh>
    <rPh sb="5" eb="7">
      <t>リョウキン</t>
    </rPh>
    <phoneticPr fontId="17"/>
  </si>
  <si>
    <t>円</t>
    <rPh sb="0" eb="1">
      <t>エン</t>
    </rPh>
    <phoneticPr fontId="17"/>
  </si>
  <si>
    <t>はい</t>
  </si>
  <si>
    <t>ｍｍ</t>
  </si>
  <si>
    <t>㎥</t>
  </si>
  <si>
    <t>新　水道料金</t>
    <rPh sb="0" eb="1">
      <t>シン</t>
    </rPh>
    <rPh sb="2" eb="4">
      <t>スイドウ</t>
    </rPh>
    <rPh sb="4" eb="5">
      <t>リョウ</t>
    </rPh>
    <rPh sb="5" eb="6">
      <t>キン</t>
    </rPh>
    <phoneticPr fontId="17"/>
  </si>
  <si>
    <t>秩父市上下水道料金計算シート（２か月分）</t>
    <rPh sb="17" eb="18">
      <t>ゲツ</t>
    </rPh>
    <rPh sb="18" eb="19">
      <t>ブン</t>
    </rPh>
    <phoneticPr fontId="17"/>
  </si>
  <si>
    <t>新　料　金</t>
    <rPh sb="0" eb="1">
      <t>シン</t>
    </rPh>
    <rPh sb="2" eb="3">
      <t>リョウ</t>
    </rPh>
    <rPh sb="4" eb="5">
      <t>キン</t>
    </rPh>
    <phoneticPr fontId="17"/>
  </si>
  <si>
    <t>100超</t>
    <rPh sb="3" eb="4">
      <t>チョウ</t>
    </rPh>
    <phoneticPr fontId="17"/>
  </si>
  <si>
    <t>秩父市上下水道料金の新旧料金計算シート（２か月分）</t>
    <rPh sb="0" eb="2">
      <t>チチブ</t>
    </rPh>
    <rPh sb="2" eb="3">
      <t>シ</t>
    </rPh>
    <rPh sb="3" eb="5">
      <t>ジョウゲ</t>
    </rPh>
    <rPh sb="5" eb="7">
      <t>スイドウ</t>
    </rPh>
    <rPh sb="7" eb="9">
      <t>リョウキン</t>
    </rPh>
    <rPh sb="10" eb="14">
      <t>シンキュ</t>
    </rPh>
    <rPh sb="14" eb="16">
      <t>ケイサン</t>
    </rPh>
    <rPh sb="22" eb="23">
      <t>ゲツ</t>
    </rPh>
    <rPh sb="23" eb="24">
      <t>ブン</t>
    </rPh>
    <phoneticPr fontId="17"/>
  </si>
  <si>
    <t>いいえ</t>
  </si>
  <si>
    <t>料　金</t>
    <rPh sb="0" eb="1">
      <t>リョウ</t>
    </rPh>
    <rPh sb="2" eb="3">
      <t>キン</t>
    </rPh>
    <phoneticPr fontId="17"/>
  </si>
  <si>
    <t>水道料金</t>
    <rPh sb="0" eb="2">
      <t>スイドウ</t>
    </rPh>
    <rPh sb="2" eb="3">
      <t>リョウ</t>
    </rPh>
    <rPh sb="3" eb="4">
      <t>キン</t>
    </rPh>
    <phoneticPr fontId="17"/>
  </si>
  <si>
    <t>新　下水道料金</t>
    <rPh sb="0" eb="1">
      <t>シン</t>
    </rPh>
    <rPh sb="2" eb="5">
      <t>ゲスイドウ</t>
    </rPh>
    <rPh sb="5" eb="7">
      <t>リョウキン</t>
    </rPh>
    <phoneticPr fontId="17"/>
  </si>
  <si>
    <t>※R8.4.1改定</t>
    <rPh sb="7" eb="9">
      <t>かいてい</t>
    </rPh>
    <phoneticPr fontId="1" type="Hiragana"/>
  </si>
  <si>
    <t>旧　税抜</t>
    <rPh sb="0" eb="1">
      <t>きゅう</t>
    </rPh>
    <rPh sb="2" eb="4">
      <t>ぜいぬき</t>
    </rPh>
    <phoneticPr fontId="1" type="Hiragana"/>
  </si>
  <si>
    <t>新　税抜</t>
    <rPh sb="0" eb="1">
      <t>しん</t>
    </rPh>
    <rPh sb="2" eb="4">
      <t>ぜいぬき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</si>
</sst>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8">
    <font>
      <sz val="12"/>
      <color theme="1"/>
      <name val="ＭＳ 明朝"/>
      <family val="1"/>
    </font>
    <font>
      <sz val="6"/>
      <color auto="1"/>
      <name val="ＭＳ 明朝"/>
      <family val="1"/>
    </font>
    <font>
      <sz val="11"/>
      <color theme="0" tint="-0.35"/>
      <name val="ＭＳ Ｐゴシック"/>
      <family val="3"/>
    </font>
    <font>
      <sz val="20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18"/>
      <color indexed="8"/>
      <name val="ＭＳ Ｐゴシック"/>
      <family val="3"/>
    </font>
    <font>
      <sz val="16"/>
      <color indexed="8"/>
      <name val="ＭＳ Ｐゴシック"/>
      <family val="3"/>
    </font>
    <font>
      <sz val="18"/>
      <color theme="1"/>
      <name val="ＭＳ Ｐゴシック"/>
      <family val="3"/>
    </font>
    <font>
      <sz val="16"/>
      <color theme="1"/>
      <name val="ＭＳ Ｐゴシック"/>
      <family val="3"/>
    </font>
    <font>
      <sz val="18"/>
      <color indexed="8"/>
      <name val="ＭＳ Ｐゴシック"/>
      <family val="3"/>
    </font>
    <font>
      <sz val="12"/>
      <color theme="1"/>
      <name val="ＭＳ 明朝"/>
      <family val="1"/>
    </font>
    <font>
      <sz val="14"/>
      <color theme="1"/>
      <name val="ＭＳ Ｐゴシック"/>
      <family val="3"/>
    </font>
    <font>
      <sz val="14"/>
      <color indexed="8"/>
      <name val="ＭＳ Ｐゴシック"/>
      <family val="3"/>
    </font>
    <font>
      <b/>
      <sz val="11"/>
      <color theme="1"/>
      <name val="ＭＳ Ｐゴシック"/>
      <family val="3"/>
    </font>
    <font>
      <sz val="16"/>
      <color theme="0" tint="-0.35"/>
      <name val="ＭＳ Ｐゴシック"/>
      <family val="3"/>
    </font>
    <font>
      <sz val="12"/>
      <color theme="0" tint="-0.35"/>
      <name val="ＭＳ Ｐゴシック"/>
      <family val="3"/>
    </font>
    <font>
      <sz val="14"/>
      <color theme="0" tint="-0.35"/>
      <name val="ＭＳ Ｐゴシック"/>
      <family val="3"/>
    </font>
    <font>
      <sz val="6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3FCA2"/>
        <bgColor indexed="64"/>
      </patternFill>
    </fill>
    <fill>
      <patternFill patternType="solid">
        <fgColor theme="9" tint="0.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  <xf numFmtId="0" fontId="9" fillId="5" borderId="10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2" borderId="11" xfId="0" applyFill="1" applyBorder="1">
      <alignment vertical="center"/>
    </xf>
    <xf numFmtId="38" fontId="11" fillId="2" borderId="12" xfId="1" applyFont="1" applyFill="1" applyBorder="1" applyProtection="1">
      <alignment vertical="center"/>
      <protection hidden="1"/>
    </xf>
    <xf numFmtId="38" fontId="11" fillId="2" borderId="13" xfId="1" applyFont="1" applyFill="1" applyBorder="1" applyProtection="1">
      <alignment vertical="center"/>
      <protection hidden="1"/>
    </xf>
    <xf numFmtId="38" fontId="7" fillId="3" borderId="14" xfId="0" applyNumberFormat="1" applyFont="1" applyFill="1" applyBorder="1" applyProtection="1">
      <alignment vertical="center"/>
      <protection hidden="1"/>
    </xf>
    <xf numFmtId="38" fontId="7" fillId="6" borderId="10" xfId="0" applyNumberFormat="1" applyFont="1" applyFill="1" applyBorder="1" applyAlignment="1">
      <alignment horizontal="center" vertical="center"/>
    </xf>
    <xf numFmtId="38" fontId="12" fillId="2" borderId="15" xfId="1" applyFont="1" applyFill="1" applyBorder="1" applyProtection="1">
      <alignment vertical="center"/>
      <protection hidden="1"/>
    </xf>
    <xf numFmtId="38" fontId="12" fillId="2" borderId="16" xfId="1" applyFont="1" applyFill="1" applyBorder="1" applyProtection="1">
      <alignment vertical="center"/>
      <protection hidden="1"/>
    </xf>
    <xf numFmtId="38" fontId="9" fillId="3" borderId="17" xfId="1" applyFont="1" applyFill="1" applyBorder="1" applyProtection="1">
      <alignment vertical="center"/>
      <protection hidden="1"/>
    </xf>
    <xf numFmtId="38" fontId="9" fillId="5" borderId="17" xfId="0" applyNumberFormat="1" applyFont="1" applyFill="1" applyBorder="1">
      <alignment vertical="center"/>
    </xf>
    <xf numFmtId="38" fontId="7" fillId="5" borderId="10" xfId="0" applyNumberFormat="1" applyFont="1" applyFill="1" applyBorder="1" applyAlignment="1">
      <alignment horizontal="center" vertical="center"/>
    </xf>
    <xf numFmtId="0" fontId="8" fillId="7" borderId="18" xfId="0" applyFont="1" applyFill="1" applyBorder="1" applyProtection="1">
      <alignment vertical="center"/>
      <protection locked="0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9" fillId="3" borderId="21" xfId="0" applyFont="1" applyFill="1" applyBorder="1">
      <alignment vertical="center"/>
    </xf>
    <xf numFmtId="0" fontId="13" fillId="7" borderId="18" xfId="0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38" fontId="11" fillId="2" borderId="12" xfId="1" applyFont="1" applyFill="1" applyBorder="1">
      <alignment vertical="center"/>
    </xf>
    <xf numFmtId="38" fontId="11" fillId="2" borderId="13" xfId="1" applyFont="1" applyFill="1" applyBorder="1">
      <alignment vertical="center"/>
    </xf>
    <xf numFmtId="38" fontId="7" fillId="6" borderId="14" xfId="0" applyNumberFormat="1" applyFont="1" applyFill="1" applyBorder="1">
      <alignment vertical="center"/>
    </xf>
    <xf numFmtId="38" fontId="7" fillId="6" borderId="6" xfId="0" applyNumberFormat="1" applyFont="1" applyFill="1" applyBorder="1">
      <alignment vertical="center"/>
    </xf>
    <xf numFmtId="38" fontId="7" fillId="5" borderId="6" xfId="0" applyNumberFormat="1" applyFont="1" applyFill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9" fillId="6" borderId="21" xfId="0" applyFont="1" applyFill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38" fontId="15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12" fillId="2" borderId="15" xfId="0" applyFont="1" applyFill="1" applyBorder="1">
      <alignment vertical="center"/>
    </xf>
    <xf numFmtId="0" fontId="12" fillId="2" borderId="16" xfId="0" applyFont="1" applyFill="1" applyBorder="1">
      <alignment vertical="center"/>
    </xf>
    <xf numFmtId="0" fontId="9" fillId="3" borderId="17" xfId="0" applyFont="1" applyFill="1" applyBorder="1">
      <alignment vertical="center"/>
    </xf>
    <xf numFmtId="38" fontId="11" fillId="2" borderId="15" xfId="1" applyFont="1" applyFill="1" applyBorder="1">
      <alignment vertical="center"/>
    </xf>
    <xf numFmtId="38" fontId="11" fillId="2" borderId="23" xfId="1" applyFont="1" applyFill="1" applyBorder="1">
      <alignment vertical="center"/>
    </xf>
    <xf numFmtId="38" fontId="7" fillId="6" borderId="17" xfId="0" applyNumberFormat="1" applyFont="1" applyFill="1" applyBorder="1">
      <alignment vertical="center"/>
    </xf>
    <xf numFmtId="38" fontId="16" fillId="0" borderId="0" xfId="0" applyNumberFormat="1" applyFont="1">
      <alignment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9" fillId="5" borderId="17" xfId="0" applyFont="1" applyFill="1" applyBorder="1">
      <alignment vertical="center"/>
    </xf>
    <xf numFmtId="0" fontId="0" fillId="2" borderId="19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530225</xdr:colOff>
      <xdr:row>2</xdr:row>
      <xdr:rowOff>46990</xdr:rowOff>
    </xdr:from>
    <xdr:to xmlns:xdr="http://schemas.openxmlformats.org/drawingml/2006/spreadsheetDrawing">
      <xdr:col>6</xdr:col>
      <xdr:colOff>426085</xdr:colOff>
      <xdr:row>3</xdr:row>
      <xdr:rowOff>285750</xdr:rowOff>
    </xdr:to>
    <xdr:sp macro="" textlink="">
      <xdr:nvSpPr>
        <xdr:cNvPr id="2" name="線吹き出し 1 (枠付き) 1"/>
        <xdr:cNvSpPr/>
      </xdr:nvSpPr>
      <xdr:spPr>
        <a:xfrm>
          <a:off x="4549775" y="1361440"/>
          <a:ext cx="2067560" cy="555625"/>
        </a:xfrm>
        <a:prstGeom prst="borderCallout1">
          <a:avLst>
            <a:gd name="adj1" fmla="val 3194"/>
            <a:gd name="adj2" fmla="val -2373"/>
            <a:gd name="adj3" fmla="val 50074"/>
            <a:gd name="adj4" fmla="val -2414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セルをクリックしてプルダウンで選んでください。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508635</xdr:colOff>
      <xdr:row>4</xdr:row>
      <xdr:rowOff>93345</xdr:rowOff>
    </xdr:from>
    <xdr:to xmlns:xdr="http://schemas.openxmlformats.org/drawingml/2006/spreadsheetDrawing">
      <xdr:col>6</xdr:col>
      <xdr:colOff>436880</xdr:colOff>
      <xdr:row>6</xdr:row>
      <xdr:rowOff>124460</xdr:rowOff>
    </xdr:to>
    <xdr:sp macro="" textlink="">
      <xdr:nvSpPr>
        <xdr:cNvPr id="3" name="線吹き出し 1 (枠付き) 2"/>
        <xdr:cNvSpPr/>
      </xdr:nvSpPr>
      <xdr:spPr>
        <a:xfrm>
          <a:off x="4528185" y="2041525"/>
          <a:ext cx="2099945" cy="664845"/>
        </a:xfrm>
        <a:prstGeom prst="borderCallout1">
          <a:avLst>
            <a:gd name="adj1" fmla="val 3194"/>
            <a:gd name="adj2" fmla="val -2373"/>
            <a:gd name="adj3" fmla="val 59538"/>
            <a:gd name="adj4" fmla="val -22433"/>
          </a:avLst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数字を半角で入力してください。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386080</xdr:colOff>
      <xdr:row>14</xdr:row>
      <xdr:rowOff>150495</xdr:rowOff>
    </xdr:from>
    <xdr:to xmlns:xdr="http://schemas.openxmlformats.org/drawingml/2006/spreadsheetDrawing">
      <xdr:col>6</xdr:col>
      <xdr:colOff>552450</xdr:colOff>
      <xdr:row>16</xdr:row>
      <xdr:rowOff>114300</xdr:rowOff>
    </xdr:to>
    <xdr:sp macro="" textlink="">
      <xdr:nvSpPr>
        <xdr:cNvPr id="4" name="線吹き出し 1 (枠付き) 3"/>
        <xdr:cNvSpPr/>
      </xdr:nvSpPr>
      <xdr:spPr>
        <a:xfrm>
          <a:off x="4405630" y="5267325"/>
          <a:ext cx="2338070" cy="597535"/>
        </a:xfrm>
        <a:prstGeom prst="borderCallout1">
          <a:avLst>
            <a:gd name="adj1" fmla="val 3194"/>
            <a:gd name="adj2" fmla="val -2373"/>
            <a:gd name="adj3" fmla="val 64105"/>
            <a:gd name="adj4" fmla="val -14505"/>
          </a:avLst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セルをクリックして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選んでください。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530225</xdr:colOff>
      <xdr:row>2</xdr:row>
      <xdr:rowOff>46990</xdr:rowOff>
    </xdr:from>
    <xdr:to xmlns:xdr="http://schemas.openxmlformats.org/drawingml/2006/spreadsheetDrawing">
      <xdr:col>6</xdr:col>
      <xdr:colOff>426085</xdr:colOff>
      <xdr:row>3</xdr:row>
      <xdr:rowOff>285750</xdr:rowOff>
    </xdr:to>
    <xdr:sp macro="" textlink="">
      <xdr:nvSpPr>
        <xdr:cNvPr id="2" name="線吹き出し 1 (枠付き) 1"/>
        <xdr:cNvSpPr/>
      </xdr:nvSpPr>
      <xdr:spPr>
        <a:xfrm>
          <a:off x="4549775" y="1361440"/>
          <a:ext cx="2067560" cy="555625"/>
        </a:xfrm>
        <a:prstGeom prst="borderCallout1">
          <a:avLst>
            <a:gd name="adj1" fmla="val 3194"/>
            <a:gd name="adj2" fmla="val -2373"/>
            <a:gd name="adj3" fmla="val 50074"/>
            <a:gd name="adj4" fmla="val -2414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セルをクリックしてプルダウンで選んでください。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508635</xdr:colOff>
      <xdr:row>4</xdr:row>
      <xdr:rowOff>52070</xdr:rowOff>
    </xdr:from>
    <xdr:to xmlns:xdr="http://schemas.openxmlformats.org/drawingml/2006/spreadsheetDrawing">
      <xdr:col>6</xdr:col>
      <xdr:colOff>436880</xdr:colOff>
      <xdr:row>6</xdr:row>
      <xdr:rowOff>54610</xdr:rowOff>
    </xdr:to>
    <xdr:sp macro="" textlink="">
      <xdr:nvSpPr>
        <xdr:cNvPr id="3" name="線吹き出し 1 (枠付き) 2"/>
        <xdr:cNvSpPr/>
      </xdr:nvSpPr>
      <xdr:spPr>
        <a:xfrm>
          <a:off x="4528185" y="2000250"/>
          <a:ext cx="2099945" cy="636270"/>
        </a:xfrm>
        <a:prstGeom prst="borderCallout1">
          <a:avLst>
            <a:gd name="adj1" fmla="val 3194"/>
            <a:gd name="adj2" fmla="val -2373"/>
            <a:gd name="adj3" fmla="val 59538"/>
            <a:gd name="adj4" fmla="val -22433"/>
          </a:avLst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数字を半角で入力してください。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386080</xdr:colOff>
      <xdr:row>12</xdr:row>
      <xdr:rowOff>219710</xdr:rowOff>
    </xdr:from>
    <xdr:to xmlns:xdr="http://schemas.openxmlformats.org/drawingml/2006/spreadsheetDrawing">
      <xdr:col>6</xdr:col>
      <xdr:colOff>552450</xdr:colOff>
      <xdr:row>14</xdr:row>
      <xdr:rowOff>114300</xdr:rowOff>
    </xdr:to>
    <xdr:sp macro="" textlink="">
      <xdr:nvSpPr>
        <xdr:cNvPr id="4" name="線吹き出し 1 (枠付き) 3"/>
        <xdr:cNvSpPr/>
      </xdr:nvSpPr>
      <xdr:spPr>
        <a:xfrm>
          <a:off x="4405630" y="4702810"/>
          <a:ext cx="2338070" cy="528320"/>
        </a:xfrm>
        <a:prstGeom prst="borderCallout1">
          <a:avLst>
            <a:gd name="adj1" fmla="val 3194"/>
            <a:gd name="adj2" fmla="val -2373"/>
            <a:gd name="adj3" fmla="val 64105"/>
            <a:gd name="adj4" fmla="val -14505"/>
          </a:avLst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セルをクリックして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選んでください。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530225</xdr:colOff>
      <xdr:row>2</xdr:row>
      <xdr:rowOff>46990</xdr:rowOff>
    </xdr:from>
    <xdr:to xmlns:xdr="http://schemas.openxmlformats.org/drawingml/2006/spreadsheetDrawing">
      <xdr:col>6</xdr:col>
      <xdr:colOff>426085</xdr:colOff>
      <xdr:row>3</xdr:row>
      <xdr:rowOff>285750</xdr:rowOff>
    </xdr:to>
    <xdr:sp macro="" textlink="">
      <xdr:nvSpPr>
        <xdr:cNvPr id="2" name="線吹き出し 1 (枠付き) 1"/>
        <xdr:cNvSpPr/>
      </xdr:nvSpPr>
      <xdr:spPr>
        <a:xfrm>
          <a:off x="4549775" y="1361440"/>
          <a:ext cx="2067560" cy="555625"/>
        </a:xfrm>
        <a:prstGeom prst="borderCallout1">
          <a:avLst>
            <a:gd name="adj1" fmla="val 3194"/>
            <a:gd name="adj2" fmla="val -2373"/>
            <a:gd name="adj3" fmla="val 50074"/>
            <a:gd name="adj4" fmla="val -2414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セルをクリックしてプルダウンで選んでください。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508635</xdr:colOff>
      <xdr:row>4</xdr:row>
      <xdr:rowOff>93345</xdr:rowOff>
    </xdr:from>
    <xdr:to xmlns:xdr="http://schemas.openxmlformats.org/drawingml/2006/spreadsheetDrawing">
      <xdr:col>6</xdr:col>
      <xdr:colOff>436880</xdr:colOff>
      <xdr:row>6</xdr:row>
      <xdr:rowOff>83185</xdr:rowOff>
    </xdr:to>
    <xdr:sp macro="" textlink="">
      <xdr:nvSpPr>
        <xdr:cNvPr id="3" name="線吹き出し 1 (枠付き) 2"/>
        <xdr:cNvSpPr/>
      </xdr:nvSpPr>
      <xdr:spPr>
        <a:xfrm>
          <a:off x="4528185" y="2041525"/>
          <a:ext cx="2099945" cy="623570"/>
        </a:xfrm>
        <a:prstGeom prst="borderCallout1">
          <a:avLst>
            <a:gd name="adj1" fmla="val 3194"/>
            <a:gd name="adj2" fmla="val -2373"/>
            <a:gd name="adj3" fmla="val 59538"/>
            <a:gd name="adj4" fmla="val -22433"/>
          </a:avLst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数字を半角で入力してください。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386080</xdr:colOff>
      <xdr:row>12</xdr:row>
      <xdr:rowOff>248285</xdr:rowOff>
    </xdr:from>
    <xdr:to xmlns:xdr="http://schemas.openxmlformats.org/drawingml/2006/spreadsheetDrawing">
      <xdr:col>6</xdr:col>
      <xdr:colOff>552450</xdr:colOff>
      <xdr:row>14</xdr:row>
      <xdr:rowOff>114300</xdr:rowOff>
    </xdr:to>
    <xdr:sp macro="" textlink="">
      <xdr:nvSpPr>
        <xdr:cNvPr id="4" name="線吹き出し 1 (枠付き) 3"/>
        <xdr:cNvSpPr/>
      </xdr:nvSpPr>
      <xdr:spPr>
        <a:xfrm>
          <a:off x="4405630" y="4731385"/>
          <a:ext cx="2338070" cy="499745"/>
        </a:xfrm>
        <a:prstGeom prst="borderCallout1">
          <a:avLst>
            <a:gd name="adj1" fmla="val 3194"/>
            <a:gd name="adj2" fmla="val -2373"/>
            <a:gd name="adj3" fmla="val 64105"/>
            <a:gd name="adj4" fmla="val -14505"/>
          </a:avLst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セルをクリックして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選んでください。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2"/>
  <sheetViews>
    <sheetView view="pageBreakPreview" zoomScale="85" zoomScaleNormal="40" zoomScaleSheetLayoutView="85" workbookViewId="0">
      <selection activeCell="D6" sqref="D6"/>
    </sheetView>
  </sheetViews>
  <sheetFormatPr defaultRowHeight="14.25"/>
  <cols>
    <col min="1" max="1" width="4.5" customWidth="1"/>
    <col min="2" max="3" width="19.625" customWidth="1"/>
    <col min="5" max="5" width="19.5" customWidth="1"/>
    <col min="6" max="6" width="9" customWidth="1"/>
    <col min="8" max="8" width="9" style="1" customWidth="1"/>
    <col min="9" max="10" width="12.375" style="1" customWidth="1"/>
    <col min="11" max="23" width="9" style="1" customWidth="1"/>
  </cols>
  <sheetData>
    <row r="1" spans="1:14" ht="60.75" customHeight="1">
      <c r="A1" s="2" t="s">
        <v>26</v>
      </c>
      <c r="B1" s="7"/>
      <c r="C1" s="7"/>
      <c r="D1" s="7"/>
      <c r="E1" s="7"/>
      <c r="F1" s="7"/>
      <c r="G1" s="45"/>
    </row>
    <row r="2" spans="1:14" ht="42.75" customHeight="1">
      <c r="A2" s="3" t="s">
        <v>3</v>
      </c>
      <c r="B2" s="3"/>
      <c r="C2" s="3"/>
      <c r="D2" s="3"/>
      <c r="E2" s="3"/>
      <c r="F2" s="3"/>
      <c r="G2" s="3"/>
    </row>
    <row r="3" spans="1:14" ht="24.95" customHeight="1">
      <c r="A3" s="4"/>
      <c r="B3" s="4"/>
      <c r="C3" s="4"/>
      <c r="D3" s="4"/>
      <c r="E3" s="4"/>
      <c r="F3" s="4"/>
      <c r="G3" s="4"/>
      <c r="J3" s="1">
        <v>13</v>
      </c>
    </row>
    <row r="4" spans="1:14" ht="24.95" customHeight="1">
      <c r="A4" s="4"/>
      <c r="B4" s="8" t="s">
        <v>5</v>
      </c>
      <c r="C4" s="21"/>
      <c r="D4" s="31">
        <v>13</v>
      </c>
      <c r="E4" s="4" t="s">
        <v>20</v>
      </c>
      <c r="F4" s="4"/>
      <c r="G4" s="4"/>
      <c r="J4" s="1">
        <v>20</v>
      </c>
    </row>
    <row r="5" spans="1:14" ht="24.95" customHeight="1">
      <c r="A5" s="4"/>
      <c r="B5" s="4"/>
      <c r="C5" s="4"/>
      <c r="D5" s="4"/>
      <c r="E5" s="4"/>
      <c r="F5" s="4"/>
      <c r="G5" s="4"/>
      <c r="J5" s="1">
        <v>25</v>
      </c>
    </row>
    <row r="6" spans="1:14" ht="24.95" customHeight="1">
      <c r="A6" s="4"/>
      <c r="B6" s="8" t="s">
        <v>6</v>
      </c>
      <c r="C6" s="21"/>
      <c r="D6" s="31">
        <v>1005</v>
      </c>
      <c r="E6" s="4" t="s">
        <v>21</v>
      </c>
      <c r="F6" s="4"/>
      <c r="G6" s="4"/>
      <c r="J6" s="1">
        <v>30</v>
      </c>
    </row>
    <row r="7" spans="1:14" ht="24.95" customHeight="1">
      <c r="A7" s="4"/>
      <c r="B7" s="4"/>
      <c r="C7" s="4"/>
      <c r="D7" s="4"/>
      <c r="E7" s="4"/>
      <c r="F7" s="4"/>
      <c r="G7" s="4"/>
      <c r="J7" s="1">
        <v>40</v>
      </c>
    </row>
    <row r="8" spans="1:14" ht="24.95" customHeight="1">
      <c r="A8" s="4"/>
      <c r="B8" s="9" t="s">
        <v>31</v>
      </c>
      <c r="C8" s="10" t="s">
        <v>13</v>
      </c>
      <c r="D8" s="10"/>
      <c r="E8" s="37" t="s">
        <v>22</v>
      </c>
      <c r="F8" s="43"/>
      <c r="G8" s="4"/>
      <c r="J8" s="1">
        <v>50</v>
      </c>
      <c r="L8" s="49">
        <f>IF(D4=75,42600,IF(D4=100,74000,IF(D4="100超",155000,0)))</f>
        <v>0</v>
      </c>
      <c r="M8" s="49">
        <f>IF(D4=75,76300,IF(D4=100,132540,IF(D4="100超",277600,0)))</f>
        <v>0</v>
      </c>
      <c r="N8" s="49"/>
    </row>
    <row r="9" spans="1:14" ht="24.95" customHeight="1">
      <c r="A9" s="4"/>
      <c r="B9" s="10" t="s">
        <v>2</v>
      </c>
      <c r="C9" s="22">
        <f>IF(D4=13,1960,IF(D4=20,3660,IF(D4=25,5300,IF(D4=30,10980,IF(D4=40,10980,IF(D4=50,20000,L8))))))</f>
        <v>1960</v>
      </c>
      <c r="D9" s="32" t="s">
        <v>18</v>
      </c>
      <c r="E9" s="38">
        <f>IF(D4=13,3140,IF(D4=20,5860,IF(D4=25,9500,IF(D4=30,19660,IF(D4=40,19660,IF(D4=50,35820,M8))))))</f>
        <v>3140</v>
      </c>
      <c r="F9" s="32" t="s">
        <v>18</v>
      </c>
      <c r="G9" s="4"/>
      <c r="J9" s="1">
        <v>75</v>
      </c>
    </row>
    <row r="10" spans="1:14" ht="24.95" customHeight="1">
      <c r="A10" s="4"/>
      <c r="B10" s="10" t="s">
        <v>7</v>
      </c>
      <c r="C10" s="22">
        <f>IF(D6&lt;=20,D6*70,IF(D6&lt;=40,20*70+(D6-20)*140,IF(D6&lt;=100,20*70+20*140+(D6-40)*165,IF(D6&lt;=200,20*70+20*140+60*165+(D6-100)*190,IF(D6&gt;=201,20*70+20*140+60*165+100*190+(D6-200)*210)))))</f>
        <v>202150</v>
      </c>
      <c r="D10" s="32" t="s">
        <v>18</v>
      </c>
      <c r="E10" s="38">
        <f>IF(D6&lt;=20,D6*80,IF(D6&lt;=40,20*80+(D6-20)*175,IF(D6&lt;=100,20*80+20*175+(D6-40)*225,IF(D6&lt;=200,20*80+20*175+60*225+(D6-100)*240,IF(D6&gt;=201,20*80+20*175+60*225+100*240+(D6-200)*265)))))</f>
        <v>255925</v>
      </c>
      <c r="F10" s="32" t="s">
        <v>18</v>
      </c>
      <c r="G10" s="4"/>
      <c r="J10" s="1">
        <v>100</v>
      </c>
    </row>
    <row r="11" spans="1:14" ht="24.95" customHeight="1">
      <c r="A11" s="4"/>
      <c r="B11" s="11" t="s">
        <v>8</v>
      </c>
      <c r="C11" s="23">
        <f>ROUNDDOWN((C9+C10)*0.1,0)</f>
        <v>20411</v>
      </c>
      <c r="D11" s="33" t="s">
        <v>18</v>
      </c>
      <c r="E11" s="39">
        <f>ROUNDDOWN((E9+E10)*0.1,0)</f>
        <v>25906</v>
      </c>
      <c r="F11" s="33" t="s">
        <v>18</v>
      </c>
      <c r="G11" s="4"/>
      <c r="J11" s="1" t="s">
        <v>25</v>
      </c>
    </row>
    <row r="12" spans="1:14" ht="24.95" customHeight="1">
      <c r="A12" s="4"/>
      <c r="B12" s="12" t="s">
        <v>11</v>
      </c>
      <c r="C12" s="24">
        <f>SUM(C9:C11)</f>
        <v>224521</v>
      </c>
      <c r="D12" s="34" t="s">
        <v>18</v>
      </c>
      <c r="E12" s="40">
        <f>SUM(E9:E11)</f>
        <v>284971</v>
      </c>
      <c r="F12" s="44" t="s">
        <v>18</v>
      </c>
      <c r="G12" s="4"/>
    </row>
    <row r="13" spans="1:14" ht="24.95" customHeight="1">
      <c r="A13" s="4"/>
      <c r="B13" s="13"/>
      <c r="C13" s="4"/>
      <c r="D13" s="4"/>
      <c r="E13" s="20"/>
      <c r="F13" s="20"/>
      <c r="G13" s="4"/>
    </row>
    <row r="14" spans="1:14" ht="24.95" customHeight="1">
      <c r="A14" s="4"/>
      <c r="B14" s="4"/>
      <c r="C14" s="25" t="s">
        <v>15</v>
      </c>
      <c r="D14" s="25"/>
      <c r="E14" s="41">
        <f>E12-C12</f>
        <v>60450</v>
      </c>
      <c r="F14" s="44" t="s">
        <v>18</v>
      </c>
      <c r="G14" s="4"/>
    </row>
    <row r="15" spans="1:14" ht="24.95" customHeight="1">
      <c r="A15" s="5"/>
      <c r="B15" s="5"/>
      <c r="C15" s="5"/>
      <c r="D15" s="5"/>
      <c r="E15" s="5"/>
      <c r="F15" s="5"/>
      <c r="G15" s="5"/>
    </row>
    <row r="16" spans="1:14" ht="24.95" customHeight="1">
      <c r="A16" s="4"/>
      <c r="B16" s="14" t="s">
        <v>12</v>
      </c>
      <c r="C16" s="21"/>
      <c r="D16" s="35" t="s">
        <v>19</v>
      </c>
      <c r="E16" s="4"/>
      <c r="F16" s="4"/>
      <c r="G16" s="4"/>
    </row>
    <row r="17" spans="1:13" ht="24.95" customHeight="1">
      <c r="A17" s="4"/>
      <c r="B17" s="4"/>
      <c r="C17" s="4"/>
      <c r="D17" s="4"/>
      <c r="E17" s="4"/>
      <c r="F17" s="4"/>
      <c r="G17" s="4"/>
      <c r="J17" s="1" t="s">
        <v>19</v>
      </c>
    </row>
    <row r="18" spans="1:13" ht="24.95" customHeight="1">
      <c r="A18" s="4"/>
      <c r="B18" s="9" t="s">
        <v>9</v>
      </c>
      <c r="C18" s="10" t="s">
        <v>17</v>
      </c>
      <c r="D18" s="10"/>
      <c r="E18" s="10" t="s">
        <v>30</v>
      </c>
      <c r="F18" s="10"/>
      <c r="G18" s="4"/>
      <c r="H18" s="46"/>
      <c r="I18" s="46"/>
      <c r="J18" s="1" t="s">
        <v>27</v>
      </c>
    </row>
    <row r="19" spans="1:13" ht="24.95" customHeight="1">
      <c r="A19" s="6"/>
      <c r="B19" s="10" t="s">
        <v>2</v>
      </c>
      <c r="C19" s="26">
        <f>IF(D16="いいえ",0,1810)</f>
        <v>1810</v>
      </c>
      <c r="D19" s="32" t="s">
        <v>18</v>
      </c>
      <c r="E19" s="26">
        <f>IF(D16="いいえ",0,2350)</f>
        <v>2350</v>
      </c>
      <c r="F19" s="32" t="s">
        <v>18</v>
      </c>
      <c r="G19" s="6"/>
      <c r="H19" s="46"/>
      <c r="I19" s="46"/>
      <c r="L19" s="49">
        <f>IF(D6&lt;=1000,(20*105)+(20*115)+(40*135)+(100*155)+(200*180)+(D6-400)*195,IF(D6&gt;1000,(20*105)+(20*115)+(40*135)+(100*155)+(200*180)+(600*195)+(D6-1000)*205))</f>
        <v>179325</v>
      </c>
      <c r="M19" s="49">
        <f>IF(D6&lt;=1000,(20*10)+(20*130)+(20*140)+(40*150)+(100*170)+(200*190)+(D6-400)*210,IF(D6&gt;1000,(20*10)+(20*130)+(20*140)+(40*150)+(100*170)+(200*190)+(600*210)+(D6-1000)*220))</f>
        <v>193700</v>
      </c>
    </row>
    <row r="20" spans="1:13" ht="24.95" customHeight="1">
      <c r="A20" s="6"/>
      <c r="B20" s="10" t="s">
        <v>7</v>
      </c>
      <c r="C20" s="27">
        <f>IF(D16="いいえ",0,IF(D6&lt;=20,0,IF(D6&lt;=40,(D6-20)*105,IF(D6&lt;=60,(D6-40)*115+20*105,IF(D6&lt;=100,(20*105)+(20*115)+(D6-60)*135,IF(D6&lt;=200,(20*105)+(20*115)+(40*135)+(D6-100)*155,IF(D6&lt;=400,(20*105)+(20*115)+(40*135)+(100*155)+(D6-200)*180,L19)))))))</f>
        <v>179325</v>
      </c>
      <c r="D20" s="32" t="s">
        <v>18</v>
      </c>
      <c r="E20" s="27">
        <f>IF(D16="いいえ",0,IF(D6&lt;=20,D6*10,IF(D6&lt;=40,(D6-20)*130+20*10,IF(D6&lt;=60,(D6-40)*140+20*130+20*10,IF(D6&lt;=100,(20*10)+(20*130)+(20*140)+(D6-60)*150,IF(D6&lt;=200,(20*10)+(20*130)+(20*140)+(40*150)+(D6-100)*170,IF(D6&lt;=400,(20*10)+(20*130)+(20*140)+(40*150)+(100*170)+(D6-200)*190,M19)))))))</f>
        <v>193700</v>
      </c>
      <c r="F20" s="32" t="s">
        <v>18</v>
      </c>
      <c r="G20" s="6"/>
    </row>
    <row r="21" spans="1:13" ht="24.95" customHeight="1">
      <c r="A21" s="4"/>
      <c r="B21" s="15" t="s">
        <v>8</v>
      </c>
      <c r="C21" s="27">
        <f>ROUNDDOWN((C19+C20)*0.1,0)</f>
        <v>18113</v>
      </c>
      <c r="D21" s="33" t="s">
        <v>18</v>
      </c>
      <c r="E21" s="27">
        <f>ROUNDDOWN((E19+E20)*0.1,0)</f>
        <v>19605</v>
      </c>
      <c r="F21" s="33" t="s">
        <v>18</v>
      </c>
      <c r="G21" s="4"/>
      <c r="I21" s="47" t="s">
        <v>32</v>
      </c>
      <c r="J21" s="47" t="s">
        <v>33</v>
      </c>
      <c r="K21" s="47" t="s">
        <v>14</v>
      </c>
    </row>
    <row r="22" spans="1:13" ht="24.95" customHeight="1">
      <c r="A22" s="4"/>
      <c r="B22" s="16" t="s">
        <v>11</v>
      </c>
      <c r="C22" s="28">
        <f>C19+C20+C21</f>
        <v>199248</v>
      </c>
      <c r="D22" s="34" t="s">
        <v>18</v>
      </c>
      <c r="E22" s="28">
        <f>E19+E20+E21</f>
        <v>215655</v>
      </c>
      <c r="F22" s="34" t="s">
        <v>18</v>
      </c>
      <c r="G22" s="4"/>
      <c r="I22" s="48">
        <f>C19+C20</f>
        <v>181135</v>
      </c>
      <c r="J22" s="48">
        <f>E19+E20</f>
        <v>196050</v>
      </c>
      <c r="K22" s="48">
        <f>J22-I22</f>
        <v>14915</v>
      </c>
    </row>
    <row r="23" spans="1:13" ht="24.95" customHeight="1">
      <c r="A23" s="4"/>
      <c r="B23" s="17"/>
      <c r="C23" s="4"/>
      <c r="D23" s="4"/>
      <c r="E23" s="4"/>
      <c r="F23" s="4"/>
      <c r="G23" s="4"/>
    </row>
    <row r="24" spans="1:13" ht="24.95" customHeight="1">
      <c r="A24" s="4"/>
      <c r="B24" s="4"/>
      <c r="C24" s="25" t="s">
        <v>15</v>
      </c>
      <c r="D24" s="25"/>
      <c r="E24" s="41">
        <f>E22-C22</f>
        <v>16407</v>
      </c>
      <c r="F24" s="44" t="s">
        <v>18</v>
      </c>
      <c r="G24" s="4"/>
    </row>
    <row r="25" spans="1:13" ht="24.95" customHeight="1">
      <c r="A25" s="4"/>
      <c r="B25" s="4"/>
      <c r="C25" s="4"/>
      <c r="D25" s="4"/>
      <c r="E25" s="4"/>
      <c r="F25" s="4"/>
      <c r="G25" s="4"/>
    </row>
    <row r="26" spans="1:13" ht="24.95" customHeight="1">
      <c r="A26" s="5" t="s">
        <v>4</v>
      </c>
      <c r="B26" s="5"/>
      <c r="C26" s="5"/>
      <c r="D26" s="5"/>
      <c r="E26" s="5"/>
      <c r="F26" s="5"/>
      <c r="G26" s="5"/>
    </row>
    <row r="27" spans="1:13" ht="24.95" customHeight="1">
      <c r="A27" s="5"/>
      <c r="B27" s="5"/>
      <c r="C27" s="5"/>
      <c r="D27" s="5"/>
      <c r="E27" s="5"/>
      <c r="F27" s="5"/>
      <c r="G27" s="5"/>
    </row>
    <row r="28" spans="1:13" ht="24.95" customHeight="1">
      <c r="A28" s="6"/>
      <c r="B28" s="18"/>
      <c r="C28" s="10" t="s">
        <v>16</v>
      </c>
      <c r="D28" s="10"/>
      <c r="E28" s="10" t="s">
        <v>24</v>
      </c>
      <c r="F28" s="10"/>
      <c r="G28" s="6"/>
    </row>
    <row r="29" spans="1:13" ht="24.95" customHeight="1">
      <c r="A29" s="4"/>
      <c r="B29" s="19" t="s">
        <v>11</v>
      </c>
      <c r="C29" s="29">
        <f>C12+C22</f>
        <v>423769</v>
      </c>
      <c r="D29" s="36" t="s">
        <v>18</v>
      </c>
      <c r="E29" s="29">
        <f>E12+E22</f>
        <v>500626</v>
      </c>
      <c r="F29" s="36" t="s">
        <v>18</v>
      </c>
      <c r="G29" s="4"/>
    </row>
    <row r="30" spans="1:13" ht="24.95" customHeight="1">
      <c r="A30" s="4"/>
      <c r="B30" s="20"/>
      <c r="C30" s="20"/>
      <c r="D30" s="20"/>
      <c r="E30" s="20"/>
      <c r="F30" s="20"/>
      <c r="G30" s="4"/>
    </row>
    <row r="31" spans="1:13" ht="24.95" customHeight="1">
      <c r="A31" s="4"/>
      <c r="B31" s="4"/>
      <c r="C31" s="30" t="s">
        <v>15</v>
      </c>
      <c r="D31" s="30"/>
      <c r="E31" s="42">
        <f>E29-C29</f>
        <v>76857</v>
      </c>
      <c r="F31" s="36" t="s">
        <v>18</v>
      </c>
      <c r="G31" s="4"/>
    </row>
    <row r="32" spans="1:13" ht="24.95" customHeight="1">
      <c r="A32" s="4"/>
      <c r="B32" s="4"/>
      <c r="C32" s="4"/>
      <c r="D32" s="4"/>
      <c r="E32" s="4"/>
      <c r="F32" s="4"/>
      <c r="G32" s="4"/>
    </row>
    <row r="33" ht="24.75" customHeight="1"/>
  </sheetData>
  <mergeCells count="12">
    <mergeCell ref="A1:G1"/>
    <mergeCell ref="A2:G2"/>
    <mergeCell ref="C8:D8"/>
    <mergeCell ref="E8:F8"/>
    <mergeCell ref="C14:D14"/>
    <mergeCell ref="C18:D18"/>
    <mergeCell ref="E18:F18"/>
    <mergeCell ref="C24:D24"/>
    <mergeCell ref="A26:G26"/>
    <mergeCell ref="C28:D28"/>
    <mergeCell ref="E28:F28"/>
    <mergeCell ref="C31:D31"/>
  </mergeCells>
  <phoneticPr fontId="1" type="Hiragana"/>
  <dataValidations count="2">
    <dataValidation type="list" allowBlank="1" showDropDown="0" showInputMessage="1" showErrorMessage="1" sqref="I5 D4">
      <formula1>$J$3:$J$11</formula1>
    </dataValidation>
    <dataValidation type="list" allowBlank="1" showDropDown="0" showInputMessage="1" showErrorMessage="1" sqref="D16">
      <formula1>$J$17:$J$18</formula1>
    </dataValidation>
  </dataValidations>
  <pageMargins left="0.7" right="0.7" top="0.75" bottom="0.75" header="0.3" footer="0.3"/>
  <pageSetup paperSize="9" scale="91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0"/>
  <sheetViews>
    <sheetView tabSelected="1" view="pageBreakPreview" zoomScale="85" zoomScaleNormal="40" zoomScaleSheetLayoutView="85" workbookViewId="0">
      <selection activeCell="L17" sqref="L17"/>
    </sheetView>
  </sheetViews>
  <sheetFormatPr defaultRowHeight="14.25"/>
  <cols>
    <col min="1" max="1" width="4.5" customWidth="1"/>
    <col min="2" max="3" width="19.625" customWidth="1"/>
    <col min="5" max="5" width="19.5" customWidth="1"/>
    <col min="6" max="6" width="9" customWidth="1"/>
    <col min="8" max="23" width="9" style="1" customWidth="1"/>
  </cols>
  <sheetData>
    <row r="1" spans="1:14" ht="60.75" customHeight="1">
      <c r="A1" s="2" t="s">
        <v>10</v>
      </c>
      <c r="B1" s="7"/>
      <c r="C1" s="7"/>
      <c r="D1" s="7"/>
      <c r="E1" s="7"/>
      <c r="F1" s="7"/>
      <c r="G1" s="45"/>
    </row>
    <row r="2" spans="1:14" ht="42.75" customHeight="1">
      <c r="A2" s="3" t="s">
        <v>3</v>
      </c>
      <c r="B2" s="3"/>
      <c r="C2" s="3"/>
      <c r="D2" s="3"/>
      <c r="E2" s="3"/>
      <c r="F2" s="3"/>
      <c r="G2" s="3"/>
    </row>
    <row r="3" spans="1:14" ht="24.95" customHeight="1">
      <c r="A3" s="4"/>
      <c r="B3" s="4"/>
      <c r="C3" s="4"/>
      <c r="D3" s="4"/>
      <c r="E3" s="4"/>
      <c r="F3" s="4"/>
      <c r="G3" s="4"/>
      <c r="J3" s="1">
        <v>13</v>
      </c>
    </row>
    <row r="4" spans="1:14" ht="24.95" customHeight="1">
      <c r="A4" s="4"/>
      <c r="B4" s="8" t="s">
        <v>5</v>
      </c>
      <c r="C4" s="21"/>
      <c r="D4" s="31">
        <v>13</v>
      </c>
      <c r="E4" s="4" t="s">
        <v>20</v>
      </c>
      <c r="F4" s="4"/>
      <c r="G4" s="4"/>
      <c r="J4" s="1">
        <v>20</v>
      </c>
    </row>
    <row r="5" spans="1:14" ht="24.95" customHeight="1">
      <c r="A5" s="4"/>
      <c r="B5" s="4"/>
      <c r="C5" s="4"/>
      <c r="D5" s="4"/>
      <c r="E5" s="4"/>
      <c r="F5" s="4"/>
      <c r="G5" s="4"/>
      <c r="J5" s="1">
        <v>25</v>
      </c>
    </row>
    <row r="6" spans="1:14" ht="24.95" customHeight="1">
      <c r="A6" s="4"/>
      <c r="B6" s="8" t="s">
        <v>6</v>
      </c>
      <c r="C6" s="21"/>
      <c r="D6" s="31">
        <v>48</v>
      </c>
      <c r="E6" s="4" t="s">
        <v>21</v>
      </c>
      <c r="F6" s="4"/>
      <c r="G6" s="4"/>
      <c r="J6" s="1">
        <v>30</v>
      </c>
    </row>
    <row r="7" spans="1:14" ht="24.95" customHeight="1">
      <c r="A7" s="4"/>
      <c r="B7" s="4"/>
      <c r="C7" s="4"/>
      <c r="D7" s="4"/>
      <c r="E7" s="4"/>
      <c r="F7" s="4"/>
      <c r="G7" s="4"/>
      <c r="J7" s="1">
        <v>40</v>
      </c>
    </row>
    <row r="8" spans="1:14" ht="24.95" customHeight="1">
      <c r="A8" s="4"/>
      <c r="B8" s="4"/>
      <c r="C8" s="37" t="s">
        <v>29</v>
      </c>
      <c r="D8" s="50"/>
      <c r="E8" s="50"/>
      <c r="F8" s="43"/>
      <c r="G8" s="4"/>
      <c r="J8" s="1">
        <v>50</v>
      </c>
      <c r="L8" s="49">
        <f>IF(D4=75,42600,IF(D4=100,74000,IF(D4="100超",155000,0)))</f>
        <v>0</v>
      </c>
      <c r="M8" s="49">
        <f>IF(D4=75,76300,IF(D4=100,132540,IF(D4="100超",277600,0)))</f>
        <v>0</v>
      </c>
      <c r="N8" s="49"/>
    </row>
    <row r="9" spans="1:14" ht="24.95" customHeight="1">
      <c r="A9" s="4"/>
      <c r="B9" s="10" t="s">
        <v>2</v>
      </c>
      <c r="C9" s="22"/>
      <c r="D9" s="51"/>
      <c r="E9" s="54">
        <f>IF(D4=13,3140,IF(D4=20,5860,IF(D4=25,9500,IF(D4=30,19660,IF(D4=40,19660,IF(D4=50,35820,M8))))))</f>
        <v>3140</v>
      </c>
      <c r="F9" s="32" t="s">
        <v>18</v>
      </c>
      <c r="G9" s="4"/>
      <c r="J9" s="1">
        <v>75</v>
      </c>
    </row>
    <row r="10" spans="1:14" ht="24.95" customHeight="1">
      <c r="A10" s="4"/>
      <c r="B10" s="10" t="s">
        <v>7</v>
      </c>
      <c r="C10" s="22"/>
      <c r="D10" s="51"/>
      <c r="E10" s="54">
        <f>IF(D6&lt;=20,D6*80,IF(D6&lt;=40,20*80+(D6-20)*175,IF(D6&lt;=100,20*80+20*175+(D6-40)*225,IF(D6&lt;=200,20*80+20*175+60*225+(D6-100)*240,IF(D6&gt;=201,20*80+20*175+60*225+100*240+(D6-200)*265)))))</f>
        <v>6900</v>
      </c>
      <c r="F10" s="32" t="s">
        <v>18</v>
      </c>
      <c r="G10" s="4"/>
      <c r="J10" s="1">
        <v>100</v>
      </c>
    </row>
    <row r="11" spans="1:14" ht="24.95" customHeight="1">
      <c r="A11" s="4"/>
      <c r="B11" s="11" t="s">
        <v>8</v>
      </c>
      <c r="C11" s="23"/>
      <c r="D11" s="52"/>
      <c r="E11" s="55">
        <f>ROUNDDOWN((E9+E10)*0.1,0)</f>
        <v>1004</v>
      </c>
      <c r="F11" s="33" t="s">
        <v>18</v>
      </c>
      <c r="G11" s="4"/>
      <c r="J11" s="1" t="s">
        <v>25</v>
      </c>
    </row>
    <row r="12" spans="1:14" ht="24.95" customHeight="1">
      <c r="A12" s="4"/>
      <c r="B12" s="12" t="s">
        <v>11</v>
      </c>
      <c r="C12" s="24"/>
      <c r="D12" s="53"/>
      <c r="E12" s="56">
        <f>SUM(E9:E11)</f>
        <v>11044</v>
      </c>
      <c r="F12" s="44" t="s">
        <v>18</v>
      </c>
      <c r="G12" s="4"/>
    </row>
    <row r="13" spans="1:14" ht="24.95" customHeight="1">
      <c r="A13" s="4"/>
      <c r="B13" s="13"/>
      <c r="C13" s="4"/>
      <c r="D13" s="4"/>
      <c r="E13" s="20"/>
      <c r="F13" s="20"/>
      <c r="G13" s="4"/>
    </row>
    <row r="14" spans="1:14" ht="24.95" customHeight="1">
      <c r="A14" s="4"/>
      <c r="B14" s="14" t="s">
        <v>12</v>
      </c>
      <c r="C14" s="21"/>
      <c r="D14" s="35" t="s">
        <v>19</v>
      </c>
      <c r="E14" s="4"/>
      <c r="F14" s="4"/>
      <c r="G14" s="4"/>
    </row>
    <row r="15" spans="1:14" ht="24.95" customHeight="1">
      <c r="A15" s="4"/>
      <c r="B15" s="4"/>
      <c r="C15" s="4"/>
      <c r="D15" s="4"/>
      <c r="E15" s="4"/>
      <c r="F15" s="4"/>
      <c r="G15" s="4"/>
      <c r="J15" s="1" t="s">
        <v>19</v>
      </c>
    </row>
    <row r="16" spans="1:14" ht="24.95" customHeight="1">
      <c r="A16" s="4"/>
      <c r="B16" s="9" t="s">
        <v>9</v>
      </c>
      <c r="C16" s="10" t="s">
        <v>17</v>
      </c>
      <c r="D16" s="10"/>
      <c r="E16" s="10" t="s">
        <v>30</v>
      </c>
      <c r="F16" s="10"/>
      <c r="G16" s="4"/>
      <c r="H16" s="46"/>
      <c r="I16" s="46"/>
      <c r="J16" s="1" t="s">
        <v>27</v>
      </c>
    </row>
    <row r="17" spans="1:13" ht="24.95" customHeight="1">
      <c r="A17" s="6"/>
      <c r="B17" s="10" t="s">
        <v>2</v>
      </c>
      <c r="C17" s="26">
        <f>IF(D14="いいえ",0,1810)</f>
        <v>1810</v>
      </c>
      <c r="D17" s="32" t="s">
        <v>18</v>
      </c>
      <c r="E17" s="26">
        <f>IF(D14="いいえ",0,2350)</f>
        <v>2350</v>
      </c>
      <c r="F17" s="32" t="s">
        <v>18</v>
      </c>
      <c r="G17" s="6"/>
      <c r="H17" s="46"/>
      <c r="I17" s="46"/>
      <c r="L17" s="49">
        <f>IF(D6&lt;=1000,(20*105)+(20*115)+(40*135)+(100*155)+(200*180)+(D6-400)*195,IF(D6&gt;1000,(20*105)+(20*115)+(40*135)+(100*155)+(200*180)+(600*195)+(D6-1000)*205))</f>
        <v>-7340</v>
      </c>
      <c r="M17" s="49">
        <f>IF(D6&lt;=1000,(20*10)+(20*130)+(20*140)+(40*150)+(100*170)+(200*190)+(D6-400)*210,IF(D6&gt;1000,(20*10)+(20*130)+(20*140)+(40*150)+(100*170)+(200*190)+(600*210)+(D6-1000)*220))</f>
        <v>-7320</v>
      </c>
    </row>
    <row r="18" spans="1:13" ht="24.95" customHeight="1">
      <c r="A18" s="6"/>
      <c r="B18" s="10" t="s">
        <v>7</v>
      </c>
      <c r="C18" s="27">
        <f>IF(D14="いいえ",0,IF(D6&lt;=20,0,IF(D6&lt;=40,(D6-20)*105,IF(D6&lt;=60,(D6-40)*115+20*105,IF(D6&lt;=100,(20*105)+(20*115)+(D6-60)*135,IF(D6&lt;=200,(20*105)+(20*115)+(40*135)+(D6-100)*155,IF(D6&lt;=400,(20*105)+(20*115)+(40*135)+(100*155)+(D6-200)*180,L17)))))))</f>
        <v>3020</v>
      </c>
      <c r="D18" s="32" t="s">
        <v>18</v>
      </c>
      <c r="E18" s="27">
        <f>IF(D14="いいえ",0,IF(D6&lt;=20,D6*10,IF(D6&lt;=40,(D6-20)*130+20*10,IF(D6&lt;=60,(D6-40)*140+20*130+20*10,IF(D6&lt;=100,(20*10)+(20*130)+(20*140)+(D6-60)*150,IF(D6&lt;=200,(20*10)+(20*130)+(20*140)+(40*150)+(D6-100)*170,IF(D6&lt;=400,(20*10)+(20*130)+(20*140)+(40*150)+(100*170)+(D6-200)*190,M17)))))))</f>
        <v>3920</v>
      </c>
      <c r="F18" s="32" t="s">
        <v>18</v>
      </c>
      <c r="G18" s="6"/>
      <c r="I18" s="57">
        <f>C17+C18</f>
        <v>4830</v>
      </c>
      <c r="J18" s="57">
        <f>E17+E18</f>
        <v>6270</v>
      </c>
      <c r="K18" s="57">
        <f>J18-I18</f>
        <v>1440</v>
      </c>
    </row>
    <row r="19" spans="1:13" ht="24.95" customHeight="1">
      <c r="A19" s="4"/>
      <c r="B19" s="15" t="s">
        <v>8</v>
      </c>
      <c r="C19" s="27">
        <f>ROUNDDOWN((C17+C18)*0.1,0)</f>
        <v>483</v>
      </c>
      <c r="D19" s="33" t="s">
        <v>18</v>
      </c>
      <c r="E19" s="27">
        <f>ROUNDDOWN((E17+E18)*0.1,0)</f>
        <v>627</v>
      </c>
      <c r="F19" s="33" t="s">
        <v>18</v>
      </c>
      <c r="G19" s="4"/>
    </row>
    <row r="20" spans="1:13" ht="24.95" customHeight="1">
      <c r="A20" s="4"/>
      <c r="B20" s="16" t="s">
        <v>11</v>
      </c>
      <c r="C20" s="28">
        <f>C17+C18+C19</f>
        <v>5313</v>
      </c>
      <c r="D20" s="34" t="s">
        <v>18</v>
      </c>
      <c r="E20" s="28">
        <f>E17+E18+E19</f>
        <v>6897</v>
      </c>
      <c r="F20" s="34" t="s">
        <v>18</v>
      </c>
      <c r="G20" s="4"/>
    </row>
    <row r="21" spans="1:13" ht="24.95" customHeight="1">
      <c r="A21" s="4"/>
      <c r="B21" s="17"/>
      <c r="C21" s="4"/>
      <c r="D21" s="4"/>
      <c r="E21" s="4"/>
      <c r="F21" s="4"/>
      <c r="G21" s="4"/>
    </row>
    <row r="22" spans="1:13" ht="24.95" customHeight="1">
      <c r="A22" s="4"/>
      <c r="B22" s="4"/>
      <c r="C22" s="25" t="s">
        <v>15</v>
      </c>
      <c r="D22" s="25"/>
      <c r="E22" s="41">
        <f>E20-C20</f>
        <v>1584</v>
      </c>
      <c r="F22" s="44" t="s">
        <v>18</v>
      </c>
      <c r="G22" s="4"/>
    </row>
    <row r="23" spans="1:13" ht="24.95" customHeight="1">
      <c r="A23" s="4"/>
      <c r="B23" s="4"/>
      <c r="C23" s="4"/>
      <c r="D23" s="4"/>
      <c r="E23" s="4"/>
      <c r="F23" s="4"/>
      <c r="G23" s="4"/>
    </row>
    <row r="24" spans="1:13" ht="24.95" customHeight="1">
      <c r="A24" s="5" t="s">
        <v>4</v>
      </c>
      <c r="B24" s="5"/>
      <c r="C24" s="5"/>
      <c r="D24" s="5"/>
      <c r="E24" s="5"/>
      <c r="F24" s="5"/>
      <c r="G24" s="5"/>
    </row>
    <row r="25" spans="1:13" ht="24.95" customHeight="1">
      <c r="A25" s="5"/>
      <c r="B25" s="5"/>
      <c r="C25" s="5"/>
      <c r="D25" s="5"/>
      <c r="E25" s="5"/>
      <c r="F25" s="5"/>
      <c r="G25" s="5"/>
    </row>
    <row r="26" spans="1:13" ht="24.95" customHeight="1">
      <c r="A26" s="6"/>
      <c r="B26" s="18"/>
      <c r="C26" s="10" t="s">
        <v>16</v>
      </c>
      <c r="D26" s="10"/>
      <c r="E26" s="10" t="s">
        <v>24</v>
      </c>
      <c r="F26" s="10"/>
      <c r="G26" s="6"/>
    </row>
    <row r="27" spans="1:13" ht="24.95" customHeight="1">
      <c r="A27" s="4"/>
      <c r="B27" s="19" t="s">
        <v>11</v>
      </c>
      <c r="C27" s="29">
        <f>E12+C20</f>
        <v>16357</v>
      </c>
      <c r="D27" s="36" t="s">
        <v>18</v>
      </c>
      <c r="E27" s="29">
        <f>E12+E20</f>
        <v>17941</v>
      </c>
      <c r="F27" s="36" t="s">
        <v>18</v>
      </c>
      <c r="G27" s="4"/>
    </row>
    <row r="28" spans="1:13" ht="24.95" customHeight="1">
      <c r="A28" s="4"/>
      <c r="B28" s="20"/>
      <c r="C28" s="20"/>
      <c r="D28" s="20"/>
      <c r="E28" s="20"/>
      <c r="F28" s="20"/>
      <c r="G28" s="4"/>
    </row>
    <row r="29" spans="1:13" ht="24.95" customHeight="1">
      <c r="A29" s="4"/>
      <c r="B29" s="4"/>
      <c r="C29" s="30" t="s">
        <v>15</v>
      </c>
      <c r="D29" s="30"/>
      <c r="E29" s="42">
        <f>E27-C27</f>
        <v>1584</v>
      </c>
      <c r="F29" s="36" t="s">
        <v>18</v>
      </c>
      <c r="G29" s="4"/>
    </row>
    <row r="30" spans="1:13" ht="24.95" customHeight="1">
      <c r="A30" s="4"/>
      <c r="B30" s="4"/>
      <c r="C30" s="4"/>
      <c r="D30" s="4"/>
      <c r="E30" s="4"/>
      <c r="F30" s="4"/>
      <c r="G30" s="4"/>
    </row>
    <row r="31" spans="1:13" ht="24.75" customHeight="1"/>
  </sheetData>
  <mergeCells count="10">
    <mergeCell ref="A1:G1"/>
    <mergeCell ref="A2:G2"/>
    <mergeCell ref="C8:F8"/>
    <mergeCell ref="C16:D16"/>
    <mergeCell ref="E16:F16"/>
    <mergeCell ref="C22:D22"/>
    <mergeCell ref="A24:G24"/>
    <mergeCell ref="C26:D26"/>
    <mergeCell ref="E26:F26"/>
    <mergeCell ref="C29:D29"/>
  </mergeCells>
  <phoneticPr fontId="1" type="Hiragana"/>
  <dataValidations count="2">
    <dataValidation type="list" allowBlank="1" showDropDown="0" showInputMessage="1" showErrorMessage="1" sqref="I5 D4">
      <formula1>$J$3:$J$11</formula1>
    </dataValidation>
    <dataValidation type="list" allowBlank="1" showDropDown="0" showInputMessage="1" showErrorMessage="1" sqref="D14">
      <formula1>$J$15:$J$16</formula1>
    </dataValidation>
  </dataValidations>
  <pageMargins left="0.7" right="0.7" top="0.75" bottom="0.75" header="0.3" footer="0.3"/>
  <pageSetup paperSize="9" scale="91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26"/>
  <sheetViews>
    <sheetView view="pageBreakPreview" zoomScale="70" zoomScaleNormal="40" zoomScaleSheetLayoutView="70" workbookViewId="0">
      <selection activeCell="M18" sqref="M18"/>
    </sheetView>
  </sheetViews>
  <sheetFormatPr defaultRowHeight="14.25"/>
  <cols>
    <col min="1" max="1" width="4.5" customWidth="1"/>
    <col min="2" max="3" width="19.625" customWidth="1"/>
    <col min="5" max="5" width="19.5" customWidth="1"/>
    <col min="6" max="6" width="9" customWidth="1"/>
    <col min="8" max="23" width="9" style="1" customWidth="1"/>
  </cols>
  <sheetData>
    <row r="1" spans="1:14" ht="60.75" customHeight="1">
      <c r="A1" s="2" t="s">
        <v>23</v>
      </c>
      <c r="B1" s="7"/>
      <c r="C1" s="7"/>
      <c r="D1" s="7"/>
      <c r="E1" s="7"/>
      <c r="F1" s="7"/>
      <c r="G1" s="45"/>
    </row>
    <row r="2" spans="1:14" ht="42.75" customHeight="1">
      <c r="A2" s="3" t="s">
        <v>3</v>
      </c>
      <c r="B2" s="3"/>
      <c r="C2" s="3"/>
      <c r="D2" s="3"/>
      <c r="E2" s="3"/>
      <c r="F2" s="3"/>
      <c r="G2" s="3"/>
    </row>
    <row r="3" spans="1:14" ht="24.95" customHeight="1">
      <c r="A3" s="4"/>
      <c r="B3" s="4"/>
      <c r="C3" s="4"/>
      <c r="D3" s="4"/>
      <c r="E3" s="4"/>
      <c r="F3" s="4"/>
      <c r="G3" s="4"/>
      <c r="J3" s="1">
        <v>13</v>
      </c>
    </row>
    <row r="4" spans="1:14" ht="24.95" customHeight="1">
      <c r="A4" s="4"/>
      <c r="B4" s="8" t="s">
        <v>5</v>
      </c>
      <c r="C4" s="21"/>
      <c r="D4" s="31">
        <v>13</v>
      </c>
      <c r="E4" s="4" t="s">
        <v>20</v>
      </c>
      <c r="F4" s="4"/>
      <c r="G4" s="4"/>
      <c r="J4" s="1">
        <v>20</v>
      </c>
    </row>
    <row r="5" spans="1:14" ht="24.95" customHeight="1">
      <c r="A5" s="4"/>
      <c r="B5" s="4"/>
      <c r="C5" s="4"/>
      <c r="D5" s="4"/>
      <c r="E5" s="4"/>
      <c r="F5" s="4"/>
      <c r="G5" s="4"/>
      <c r="J5" s="1">
        <v>25</v>
      </c>
    </row>
    <row r="6" spans="1:14" ht="24.95" customHeight="1">
      <c r="A6" s="4"/>
      <c r="B6" s="8" t="s">
        <v>6</v>
      </c>
      <c r="C6" s="21"/>
      <c r="D6" s="31">
        <v>40</v>
      </c>
      <c r="E6" s="4" t="s">
        <v>21</v>
      </c>
      <c r="F6" s="4"/>
      <c r="G6" s="4"/>
      <c r="J6" s="1">
        <v>30</v>
      </c>
    </row>
    <row r="7" spans="1:14" ht="24.95" customHeight="1">
      <c r="A7" s="4"/>
      <c r="B7" s="4"/>
      <c r="C7" s="4"/>
      <c r="D7" s="4"/>
      <c r="E7" s="4"/>
      <c r="F7" s="4"/>
      <c r="G7" s="4"/>
      <c r="J7" s="1">
        <v>40</v>
      </c>
    </row>
    <row r="8" spans="1:14" ht="24.95" customHeight="1">
      <c r="A8" s="4"/>
      <c r="B8" s="4"/>
      <c r="C8" s="58" t="s">
        <v>0</v>
      </c>
      <c r="D8" s="60"/>
      <c r="E8" s="60"/>
      <c r="F8" s="63"/>
      <c r="G8" s="4"/>
      <c r="J8" s="1">
        <v>50</v>
      </c>
      <c r="L8" s="49">
        <f>IF(D4=75,42600,IF(D4=100,74000,IF(D4="100超",155000,0)))</f>
        <v>0</v>
      </c>
      <c r="M8" s="49">
        <f>IF(D4=75,76300,IF(D4=100,132540,IF(D4="100超",277600,0)))</f>
        <v>0</v>
      </c>
      <c r="N8" s="49"/>
    </row>
    <row r="9" spans="1:14" ht="24.95" customHeight="1">
      <c r="A9" s="4"/>
      <c r="B9" s="10" t="s">
        <v>2</v>
      </c>
      <c r="C9" s="22"/>
      <c r="D9" s="51"/>
      <c r="E9" s="54">
        <f>IF(D4=13,3140,IF(D4=20,5860,IF(D4=25,9500,IF(D4=30,19660,IF(D4=40,19660,IF(D4=50,35820,M8))))))</f>
        <v>3140</v>
      </c>
      <c r="F9" s="32" t="s">
        <v>18</v>
      </c>
      <c r="G9" s="4"/>
      <c r="J9" s="1">
        <v>75</v>
      </c>
    </row>
    <row r="10" spans="1:14" ht="24.95" customHeight="1">
      <c r="A10" s="4"/>
      <c r="B10" s="10" t="s">
        <v>7</v>
      </c>
      <c r="C10" s="22"/>
      <c r="D10" s="51"/>
      <c r="E10" s="54">
        <f>IF(D6&lt;=20,D6*80,IF(D6&lt;=40,20*80+(D6-20)*175,IF(D6&lt;=100,20*80+20*175+(D6-40)*225,IF(D6&lt;=200,20*80+20*175+60*225+(D6-100)*240,IF(D6&gt;=201,20*80+20*175+60*225+100*240+(D6-200)*265)))))</f>
        <v>5100</v>
      </c>
      <c r="F10" s="32" t="s">
        <v>18</v>
      </c>
      <c r="G10" s="4"/>
      <c r="J10" s="1">
        <v>100</v>
      </c>
    </row>
    <row r="11" spans="1:14" ht="24.95" customHeight="1">
      <c r="A11" s="4"/>
      <c r="B11" s="11" t="s">
        <v>8</v>
      </c>
      <c r="C11" s="23"/>
      <c r="D11" s="52"/>
      <c r="E11" s="55">
        <f>ROUNDDOWN((E9+E10)*0.1,0)</f>
        <v>824</v>
      </c>
      <c r="F11" s="33" t="s">
        <v>18</v>
      </c>
      <c r="G11" s="4"/>
      <c r="J11" s="1" t="s">
        <v>25</v>
      </c>
    </row>
    <row r="12" spans="1:14" ht="24.95" customHeight="1">
      <c r="A12" s="4"/>
      <c r="B12" s="12" t="s">
        <v>11</v>
      </c>
      <c r="C12" s="24"/>
      <c r="D12" s="53"/>
      <c r="E12" s="56">
        <f>SUM(E9:E11)</f>
        <v>9064</v>
      </c>
      <c r="F12" s="44" t="s">
        <v>18</v>
      </c>
      <c r="G12" s="4"/>
    </row>
    <row r="13" spans="1:14" ht="24.95" customHeight="1">
      <c r="A13" s="4"/>
      <c r="B13" s="13"/>
      <c r="C13" s="4"/>
      <c r="D13" s="4"/>
      <c r="E13" s="20"/>
      <c r="F13" s="20"/>
      <c r="G13" s="4"/>
    </row>
    <row r="14" spans="1:14" ht="24.95" customHeight="1">
      <c r="A14" s="4"/>
      <c r="B14" s="14" t="s">
        <v>12</v>
      </c>
      <c r="C14" s="21"/>
      <c r="D14" s="35" t="s">
        <v>19</v>
      </c>
      <c r="E14" s="4"/>
      <c r="F14" s="4"/>
      <c r="G14" s="4"/>
    </row>
    <row r="15" spans="1:14" ht="24.95" customHeight="1">
      <c r="A15" s="4"/>
      <c r="B15" s="4"/>
      <c r="C15" s="4"/>
      <c r="D15" s="4"/>
      <c r="E15" s="4"/>
      <c r="F15" s="4"/>
      <c r="G15" s="4"/>
      <c r="J15" s="1" t="s">
        <v>19</v>
      </c>
    </row>
    <row r="16" spans="1:14" ht="24.95" customHeight="1">
      <c r="A16" s="4"/>
      <c r="B16" s="4"/>
      <c r="C16" s="58" t="s">
        <v>1</v>
      </c>
      <c r="D16" s="60"/>
      <c r="E16" s="60"/>
      <c r="F16" s="63"/>
      <c r="G16" s="4"/>
      <c r="H16" s="46"/>
      <c r="I16" s="46"/>
      <c r="J16" s="1" t="s">
        <v>27</v>
      </c>
    </row>
    <row r="17" spans="1:13" ht="24.95" customHeight="1">
      <c r="A17" s="6"/>
      <c r="B17" s="10" t="s">
        <v>2</v>
      </c>
      <c r="C17" s="26"/>
      <c r="D17" s="51"/>
      <c r="E17" s="26">
        <f>IF(D14="いいえ",0,2350)</f>
        <v>2350</v>
      </c>
      <c r="F17" s="32" t="s">
        <v>18</v>
      </c>
      <c r="G17" s="6"/>
      <c r="H17" s="46"/>
      <c r="I17" s="46"/>
      <c r="L17" s="49">
        <f>IF(D6&lt;=1000,(20*105)+(20*115)+(40*135)+(100*155)+(200*180)+(D6-400)*195,IF(D6&gt;1000,(20*105)+(20*115)+(40*135)+(100*155)+(200*180)+(600*195)+(D6-1000)*205))</f>
        <v>-8900</v>
      </c>
      <c r="M17" s="49">
        <f>IF(D6&lt;=1000,(20*10)+(20*130)+(20*140)+(40*150)+(100*170)+(200*190)+(D6-400)*210,IF(D6&gt;1000,(20*10)+(20*130)+(20*140)+(40*150)+(100*170)+(200*190)+(600*210)+(D6-1000)*220))</f>
        <v>-9000</v>
      </c>
    </row>
    <row r="18" spans="1:13" ht="24.95" customHeight="1">
      <c r="A18" s="6"/>
      <c r="B18" s="10" t="s">
        <v>7</v>
      </c>
      <c r="C18" s="27"/>
      <c r="D18" s="51"/>
      <c r="E18" s="27">
        <f>IF(D14="いいえ",0,IF(D6&lt;=20,D6*10,IF(D6&lt;=40,(D6-20)*130+20*10,IF(D6&lt;=60,(D6-40)*140+20*130+20*10,IF(D6&lt;=100,(20*10)+(20*130)+(20*140)+(D6-60)*150,IF(D6&lt;=200,(20*10)+(20*130)+(20*140)+(40*150)+(D6-100)*170,IF(D6&lt;=400,(20*10)+(20*130)+(20*140)+(40*150)+(100*170)+(D6-200)*190,M17)))))))</f>
        <v>2800</v>
      </c>
      <c r="F18" s="32" t="s">
        <v>18</v>
      </c>
      <c r="G18" s="6"/>
    </row>
    <row r="19" spans="1:13" ht="24.95" customHeight="1">
      <c r="A19" s="4"/>
      <c r="B19" s="15" t="s">
        <v>8</v>
      </c>
      <c r="C19" s="27"/>
      <c r="D19" s="52"/>
      <c r="E19" s="27">
        <f>ROUNDDOWN((E17+E18)*0.1,0)</f>
        <v>515</v>
      </c>
      <c r="F19" s="33" t="s">
        <v>18</v>
      </c>
      <c r="G19" s="4"/>
    </row>
    <row r="20" spans="1:13" ht="24.95" customHeight="1">
      <c r="A20" s="4"/>
      <c r="B20" s="16" t="s">
        <v>11</v>
      </c>
      <c r="C20" s="28"/>
      <c r="D20" s="53"/>
      <c r="E20" s="28">
        <f>E17+E18+E19</f>
        <v>5665</v>
      </c>
      <c r="F20" s="34" t="s">
        <v>18</v>
      </c>
      <c r="G20" s="4"/>
    </row>
    <row r="21" spans="1:13" ht="24.95" customHeight="1">
      <c r="A21" s="4"/>
      <c r="B21" s="17"/>
      <c r="C21" s="4"/>
      <c r="D21" s="4"/>
      <c r="E21" s="4"/>
      <c r="F21" s="4"/>
      <c r="G21" s="4"/>
    </row>
    <row r="22" spans="1:13" ht="24.95" customHeight="1">
      <c r="A22" s="5" t="s">
        <v>4</v>
      </c>
      <c r="B22" s="5"/>
      <c r="C22" s="5"/>
      <c r="D22" s="5"/>
      <c r="E22" s="5"/>
      <c r="F22" s="5"/>
      <c r="G22" s="5"/>
    </row>
    <row r="23" spans="1:13" ht="24.95" customHeight="1">
      <c r="A23" s="5"/>
      <c r="B23" s="5"/>
      <c r="C23" s="5"/>
      <c r="D23" s="5"/>
      <c r="E23" s="5"/>
      <c r="F23" s="5"/>
      <c r="G23" s="5"/>
    </row>
    <row r="24" spans="1:13" ht="24.95" customHeight="1">
      <c r="A24" s="6"/>
      <c r="B24" s="18"/>
      <c r="C24" s="59" t="s">
        <v>28</v>
      </c>
      <c r="D24" s="61"/>
      <c r="E24" s="61"/>
      <c r="F24" s="64"/>
      <c r="G24" s="6"/>
    </row>
    <row r="25" spans="1:13" ht="24.95" customHeight="1">
      <c r="A25" s="4"/>
      <c r="B25" s="19" t="s">
        <v>11</v>
      </c>
      <c r="C25" s="29"/>
      <c r="D25" s="62"/>
      <c r="E25" s="29">
        <f>E12+E20</f>
        <v>14729</v>
      </c>
      <c r="F25" s="36" t="s">
        <v>18</v>
      </c>
      <c r="G25" s="4"/>
    </row>
    <row r="26" spans="1:13" ht="24.95" customHeight="1">
      <c r="A26" s="4"/>
      <c r="B26" s="20"/>
      <c r="C26" s="20"/>
      <c r="D26" s="20"/>
      <c r="E26" s="20"/>
      <c r="F26" s="20"/>
      <c r="G26" s="4"/>
    </row>
    <row r="27" spans="1:13" ht="24.75" customHeight="1"/>
  </sheetData>
  <mergeCells count="6">
    <mergeCell ref="A1:G1"/>
    <mergeCell ref="A2:G2"/>
    <mergeCell ref="C8:F8"/>
    <mergeCell ref="C16:F16"/>
    <mergeCell ref="A22:G22"/>
    <mergeCell ref="C24:F24"/>
  </mergeCells>
  <phoneticPr fontId="1" type="Hiragana"/>
  <dataValidations count="2">
    <dataValidation type="list" allowBlank="1" showDropDown="0" showInputMessage="1" showErrorMessage="1" sqref="I5 D4">
      <formula1>$J$3:$J$11</formula1>
    </dataValidation>
    <dataValidation type="list" allowBlank="1" showDropDown="0" showInputMessage="1" showErrorMessage="1" sqref="D14">
      <formula1>$J$15:$J$16</formula1>
    </dataValidation>
  </dataValidations>
  <pageMargins left="0.7" right="0.7" top="0.75" bottom="0.75" header="0.3" footer="0.3"/>
  <pageSetup paperSize="9" scale="91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秩父（上下新旧）</vt:lpstr>
      <vt:lpstr>秩父（下水新旧）</vt:lpstr>
      <vt:lpstr>秩父（R8.11現在）</vt:lpstr>
    </vt:vector>
  </TitlesOfParts>
  <Company>Dynabook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 </cp:lastModifiedBy>
  <dcterms:created xsi:type="dcterms:W3CDTF">2025-11-26T07:10:15Z</dcterms:created>
  <dcterms:modified xsi:type="dcterms:W3CDTF">2026-06-26T00:37:59Z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2026-06-26T00:37:59Z</vt:filetime>
  </property>
</Properties>
</file>